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@ドキュメント\@@Private\@@@合同会社アンプラグド案件関連\@@@業務委託_NTTデータビジネスブレインズ\@ClimberCloud,slopez\Project-20250221-アンケート\06.FastAsk（2026年8-9月）\アンケート集計\"/>
    </mc:Choice>
  </mc:AlternateContent>
  <xr:revisionPtr revIDLastSave="0" documentId="8_{CE16F72F-22B9-4E8F-A990-4EED83E26358}" xr6:coauthVersionLast="47" xr6:coauthVersionMax="47" xr10:uidLastSave="{00000000-0000-0000-0000-000000000000}"/>
  <bookViews>
    <workbookView xWindow="28680" yWindow="-120" windowWidth="29040" windowHeight="15720" tabRatio="500" activeTab="2" xr2:uid="{00000000-000D-0000-FFFF-FFFF00000000}"/>
  </bookViews>
  <sheets>
    <sheet name="使い方" sheetId="1" r:id="rId1"/>
    <sheet name="費用対効果" sheetId="2" r:id="rId2"/>
    <sheet name="TCO比較" sheetId="3" r:id="rId3"/>
    <sheet name="想定外費用チェック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6" i="4" l="1"/>
  <c r="E16" i="4"/>
  <c r="C16" i="4"/>
  <c r="G27" i="3"/>
  <c r="F27" i="3"/>
  <c r="E27" i="3"/>
  <c r="D27" i="3"/>
  <c r="G26" i="3"/>
  <c r="G28" i="3" s="1"/>
  <c r="G18" i="3"/>
  <c r="G17" i="3"/>
  <c r="F17" i="3"/>
  <c r="E17" i="3"/>
  <c r="E26" i="3" s="1"/>
  <c r="C14" i="2"/>
  <c r="C13" i="2"/>
  <c r="C15" i="2" s="1"/>
  <c r="C16" i="2" s="1"/>
  <c r="D23" i="2" l="1"/>
  <c r="D25" i="3"/>
  <c r="D24" i="2"/>
  <c r="E24" i="2" s="1"/>
  <c r="D22" i="2"/>
  <c r="E22" i="2" s="1"/>
  <c r="C22" i="2"/>
  <c r="F22" i="2" s="1"/>
  <c r="E28" i="3"/>
  <c r="C24" i="2"/>
  <c r="F24" i="2" s="1"/>
  <c r="D26" i="3" l="1"/>
  <c r="F25" i="3"/>
  <c r="F26" i="3" s="1"/>
  <c r="C23" i="2" l="1"/>
  <c r="F28" i="3"/>
  <c r="C33" i="3" s="1"/>
  <c r="D28" i="3"/>
  <c r="C31" i="3"/>
  <c r="C21" i="2"/>
  <c r="E21" i="2" s="1"/>
  <c r="F23" i="2" l="1"/>
  <c r="E23" i="2"/>
  <c r="C3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6" authorId="0" shapeId="0" xr:uid="{00000000-0006-0000-0200-000002000000}">
      <text>
        <r>
          <rPr>
            <sz val="10"/>
            <rFont val="Noto Sans CJK SC"/>
            <family val="2"/>
          </rPr>
          <t>例：申請・承認業務なら、申請する全社員＋承認者の合計。社外の取引先を含める場合はその人数も加えてください。</t>
        </r>
      </text>
    </comment>
    <comment ref="B25" authorId="0" shapeId="0" xr:uid="{00000000-0006-0000-0200-000001000000}">
      <text>
        <r>
          <rPr>
            <sz val="10"/>
            <rFont val="Arial"/>
            <family val="2"/>
          </rPr>
          <t>ID</t>
        </r>
        <r>
          <rPr>
            <sz val="10"/>
            <rFont val="Noto Sans CJK SC"/>
            <family val="2"/>
          </rPr>
          <t>課金で人数を絞った場合、</t>
        </r>
        <r>
          <rPr>
            <sz val="10"/>
            <rFont val="Arial"/>
            <family val="2"/>
          </rPr>
          <t>ID</t>
        </r>
        <r>
          <rPr>
            <sz val="10"/>
            <rFont val="Noto Sans CJK SC"/>
            <family val="2"/>
          </rPr>
          <t>を持たない人の業務は紙・メール・</t>
        </r>
        <r>
          <rPr>
            <sz val="10"/>
            <rFont val="Arial"/>
            <family val="2"/>
          </rPr>
          <t>Excel</t>
        </r>
        <r>
          <rPr>
            <sz val="10"/>
            <rFont val="Noto Sans CJK SC"/>
            <family val="2"/>
          </rPr>
          <t>で残ります（調査では</t>
        </r>
        <r>
          <rPr>
            <sz val="10"/>
            <rFont val="Arial"/>
            <family val="2"/>
          </rPr>
          <t>31.2%</t>
        </r>
        <r>
          <rPr>
            <sz val="10"/>
            <rFont val="Noto Sans CJK SC"/>
            <family val="2"/>
          </rPr>
          <t>）。ここではその残存分を自動で見積もっています。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6" authorId="0" shapeId="0" xr:uid="{00000000-0006-0000-0300-000001000000}">
      <text>
        <r>
          <rPr>
            <sz val="10"/>
            <rFont val="Noto Sans CJK SC"/>
            <family val="2"/>
          </rPr>
          <t>「確認済」にした費目の数です。</t>
        </r>
        <r>
          <rPr>
            <sz val="10"/>
            <rFont val="Arial"/>
            <family val="2"/>
          </rPr>
          <t>10</t>
        </r>
        <r>
          <rPr>
            <sz val="10"/>
            <rFont val="Noto Sans CJK SC"/>
            <family val="2"/>
          </rPr>
          <t>件すべてを確認してから契約してください。</t>
        </r>
      </text>
    </comment>
  </commentList>
</comments>
</file>

<file path=xl/sharedStrings.xml><?xml version="1.0" encoding="utf-8"?>
<sst xmlns="http://schemas.openxmlformats.org/spreadsheetml/2006/main" count="168" uniqueCount="140">
  <si>
    <r>
      <rPr>
        <b/>
        <sz val="18"/>
        <color rgb="FF1F4E79"/>
        <rFont val="Yu Gothic"/>
        <family val="3"/>
        <charset val="128"/>
      </rPr>
      <t>TCO</t>
    </r>
    <r>
      <rPr>
        <b/>
        <sz val="18"/>
        <color rgb="FF1F4E79"/>
        <rFont val="Noto Sans CJK SC"/>
        <family val="2"/>
      </rPr>
      <t>比較表テンプレート（稟議添付用）</t>
    </r>
  </si>
  <si>
    <t>業務システムの費用を「月額」ではなく「総保有コスト（TCO）」で比較するためのシートです。</t>
  </si>
  <si>
    <t>■ 色の凡例</t>
  </si>
  <si>
    <t>対象</t>
  </si>
  <si>
    <t>意味</t>
  </si>
  <si>
    <t>黄色の背景・青文字</t>
  </si>
  <si>
    <t>入力欄です。ここだけを編集してください。</t>
  </si>
  <si>
    <t>灰色の背景・黒文字</t>
  </si>
  <si>
    <t>自動計算されます。編集しないでください。</t>
  </si>
  <si>
    <t>灰色の背景・緑文字</t>
  </si>
  <si>
    <t>他のシートから参照しています。編集しないでください。</t>
  </si>
  <si>
    <t>■ シート構成と使う順番</t>
  </si>
  <si>
    <t>シート名</t>
  </si>
  <si>
    <t>内容</t>
  </si>
  <si>
    <t>① 費用対効果</t>
  </si>
  <si>
    <t>削減できる工数を金額に換算します。まずここから入力してください。</t>
  </si>
  <si>
    <r>
      <rPr>
        <b/>
        <sz val="10"/>
        <rFont val="Yu Gothic"/>
        <family val="3"/>
        <charset val="128"/>
      </rPr>
      <t>② TCO</t>
    </r>
    <r>
      <rPr>
        <b/>
        <sz val="10"/>
        <rFont val="Noto Sans CJK SC"/>
        <family val="2"/>
      </rPr>
      <t>比較</t>
    </r>
  </si>
  <si>
    <t>前提条件を入力すると、4つの案の3年TCOと1人あたりコストを自動計算します。</t>
  </si>
  <si>
    <t>③ 想定外費用チェック</t>
  </si>
  <si>
    <t>見積書に載らない費用の確認表です。抜けがないか点検し、②に反映します。</t>
  </si>
  <si>
    <t>■ なぜ「月額」ではなく「TCO」で比べるのか</t>
  </si>
  <si>
    <t>当社が業務・管理系部門221名に実施した調査では、87.0%が導入後に「想定していなかった費用」を経験していました。</t>
  </si>
  <si>
    <t>最も多かったのは「既存システムとの連携開発費」39.0%、次いで「帳票や入力画面のカスタマイズ費用」37.0%。いずれもカタログの月額料金には含まれません。</t>
  </si>
  <si>
    <t>また、多くのクラウドサービスが「1ユーザーあたり月額◯◯円」という単価で提示されるのに対し、費用面で1人あたり単価を最重視する買い手はわずか8.4%。9割以上は「初期費用」と「年間総額」で判断しています。</t>
  </si>
  <si>
    <t>このシートは、その「総額」を組み立てるためのものです。</t>
  </si>
  <si>
    <t>出典：株式会社NTTデータビジネスブレインズ「業務・管理系部門221名への業務システムの費用に関する調査」（2026年8月実施）</t>
  </si>
  <si>
    <t>① 費用対効果の算定</t>
  </si>
  <si>
    <t>見送り理由の1位は「予算が確保できなかった」14.4%ではなく「費用対効果を数値で示せなかった」30.1%でした。まずここを埋めます。</t>
  </si>
  <si>
    <t>前提条件（入力）</t>
  </si>
  <si>
    <t>値</t>
  </si>
  <si>
    <t>備考</t>
  </si>
  <si>
    <t>対象業務の年間件数（件／年）</t>
  </si>
  <si>
    <t>例：購買申請が月250件なら年3,000件</t>
  </si>
  <si>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件あたりの申請者側の削減時間（時間）</t>
    </r>
  </si>
  <si>
    <t>推測ではなく1〜2週間の実測値を使ってください</t>
  </si>
  <si>
    <t>承認者の人数（名）</t>
  </si>
  <si>
    <t>調査では3人以上が64.4%</t>
  </si>
  <si>
    <t>承認者1人あたりの削減時間（時間／件）</t>
  </si>
  <si>
    <t>承認者の時間を入れないと効果を大幅に過小評価します</t>
  </si>
  <si>
    <t>人件費単価（円／時間）</t>
  </si>
  <si>
    <t>対象者の平均年収÷年間労働時間</t>
  </si>
  <si>
    <t>算定結果（自動計算）</t>
  </si>
  <si>
    <t>計算式</t>
  </si>
  <si>
    <t>年間削減時間：申請者側（時間）</t>
  </si>
  <si>
    <t>年間件数 × 1件あたり削減時間</t>
  </si>
  <si>
    <t>年間削減時間：承認者側（時間）</t>
  </si>
  <si>
    <t>年間件数 × 承認者数 × 1人あたり削減時間</t>
  </si>
  <si>
    <t>年間削減時間：合計（時間）</t>
  </si>
  <si>
    <t>申請者側 ＋ 承認者側</t>
  </si>
  <si>
    <t>年間削減額（円）</t>
  </si>
  <si>
    <t>年間削減時間 × 人件費単価</t>
  </si>
  <si>
    <t>投資回収の見通し（「TCO比較」シートの結果を参照）</t>
  </si>
  <si>
    <t>案</t>
  </si>
  <si>
    <r>
      <rPr>
        <b/>
        <sz val="10"/>
        <color rgb="FFFFFFFF"/>
        <rFont val="Yu Gothic"/>
        <family val="3"/>
        <charset val="128"/>
      </rPr>
      <t>3</t>
    </r>
    <r>
      <rPr>
        <b/>
        <sz val="10"/>
        <color rgb="FFFFFFFF"/>
        <rFont val="Noto Sans CJK SC"/>
        <family val="2"/>
      </rPr>
      <t>年</t>
    </r>
    <r>
      <rPr>
        <b/>
        <sz val="10"/>
        <color rgb="FFFFFFFF"/>
        <rFont val="Yu Gothic"/>
        <family val="3"/>
        <charset val="128"/>
      </rPr>
      <t>TCO</t>
    </r>
  </si>
  <si>
    <r>
      <rPr>
        <b/>
        <sz val="10"/>
        <color rgb="FFFFFFFF"/>
        <rFont val="Yu Gothic"/>
        <family val="3"/>
        <charset val="128"/>
      </rPr>
      <t>3</t>
    </r>
    <r>
      <rPr>
        <b/>
        <sz val="10"/>
        <color rgb="FFFFFFFF"/>
        <rFont val="Noto Sans CJK SC"/>
        <family val="2"/>
      </rPr>
      <t>年間の削減額</t>
    </r>
  </si>
  <si>
    <t>差引効果</t>
  </si>
  <si>
    <t>投資回収期間（月）</t>
  </si>
  <si>
    <t>現状維持（紙・Excel）</t>
  </si>
  <si>
    <t>—</t>
  </si>
  <si>
    <r>
      <rPr>
        <sz val="10"/>
        <rFont val="Yu Gothic"/>
        <family val="3"/>
        <charset val="128"/>
      </rPr>
      <t>ID</t>
    </r>
    <r>
      <rPr>
        <sz val="10"/>
        <rFont val="Noto Sans CJK SC"/>
        <family val="2"/>
      </rPr>
      <t>課金：全員に配る</t>
    </r>
  </si>
  <si>
    <r>
      <rPr>
        <sz val="10"/>
        <rFont val="Yu Gothic"/>
        <family val="3"/>
        <charset val="128"/>
      </rPr>
      <t>ID</t>
    </r>
    <r>
      <rPr>
        <sz val="10"/>
        <rFont val="Noto Sans CJK SC"/>
        <family val="2"/>
      </rPr>
      <t>課金：一部に絞る</t>
    </r>
  </si>
  <si>
    <t>従量課金</t>
  </si>
  <si>
    <t>※「現状維持」は削減が発生しないため、差引効果は参考値です。3年間の削減額は、対策を打った場合に得られる金額を示しています。</t>
  </si>
  <si>
    <t>■ 稟議での示し方（当社調査より）</t>
  </si>
  <si>
    <t>決め手の1位は「現場から使いたいという声が上がった」23.4%。金額の提示（22.1%）とほぼ拮抗しています。</t>
  </si>
  <si>
    <t>一方、それを引き出す手段であるトライアル（5.2%）や画面デモ（5.8%）は、ほとんど使われていません。</t>
  </si>
  <si>
    <t>数値を積み上げてから現場に見せるのではなく、先に現場に触ってもらい、その反応を稟議の材料にするほうが通ります。</t>
  </si>
  <si>
    <r>
      <rPr>
        <b/>
        <sz val="18"/>
        <color rgb="FF1F4E79"/>
        <rFont val="Yu Gothic"/>
        <family val="3"/>
        <charset val="128"/>
      </rPr>
      <t>② TCO</t>
    </r>
    <r>
      <rPr>
        <b/>
        <sz val="18"/>
        <color rgb="FF1F4E79"/>
        <rFont val="Noto Sans CJK SC"/>
        <family val="2"/>
      </rPr>
      <t>（総保有コスト）比較</t>
    </r>
  </si>
  <si>
    <t>黄色のセルだけを入力してください。合計と1人あたりコストは自動計算されます。</t>
  </si>
  <si>
    <t>対象人数（名）</t>
  </si>
  <si>
    <t>本来その業務に関わるべき全員の人数</t>
  </si>
  <si>
    <t>うち日常的に使う人数（名）</t>
  </si>
  <si>
    <t>毎日のように使う担当者だけの人数</t>
  </si>
  <si>
    <t>比較期間（年）</t>
  </si>
  <si>
    <r>
      <rPr>
        <sz val="9"/>
        <color rgb="FF666666"/>
        <rFont val="Yu Gothic"/>
        <family val="3"/>
        <charset val="128"/>
      </rPr>
      <t>3</t>
    </r>
    <r>
      <rPr>
        <sz val="9"/>
        <color rgb="FF666666"/>
        <rFont val="Noto Sans CJK SC"/>
        <family val="2"/>
      </rPr>
      <t>年での比較を推奨します</t>
    </r>
  </si>
  <si>
    <r>
      <rPr>
        <sz val="10"/>
        <rFont val="Yu Gothic"/>
        <family val="3"/>
        <charset val="128"/>
      </rPr>
      <t>ID</t>
    </r>
    <r>
      <rPr>
        <sz val="10"/>
        <rFont val="Noto Sans CJK SC"/>
        <family val="2"/>
      </rPr>
      <t>課金の</t>
    </r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人あたり月額（円）</t>
    </r>
  </si>
  <si>
    <t>「1ユーザーあたり月額◯◯円」の単価</t>
  </si>
  <si>
    <t>従量課金の月額基本料金（円）</t>
  </si>
  <si>
    <t>基本料金に含まれる範囲も確認してください</t>
  </si>
  <si>
    <t>従量課金の従量単価（円／件）</t>
  </si>
  <si>
    <t>基本料金に含まれる件数を超えた分の単価</t>
  </si>
  <si>
    <t>想定処理件数（件／月）</t>
  </si>
  <si>
    <t>基本料金の範囲を超える見込み件数のみ入力</t>
  </si>
  <si>
    <t>費目</t>
  </si>
  <si>
    <t>現状維持
（紙・Excel）</t>
  </si>
  <si>
    <r>
      <rPr>
        <b/>
        <sz val="10"/>
        <color rgb="FFFFFFFF"/>
        <rFont val="Yu Gothic"/>
        <family val="3"/>
        <charset val="128"/>
      </rPr>
      <t>ID</t>
    </r>
    <r>
      <rPr>
        <b/>
        <sz val="10"/>
        <color rgb="FFFFFFFF"/>
        <rFont val="Noto Sans CJK SC"/>
        <family val="2"/>
      </rPr>
      <t>課金
全員に配る</t>
    </r>
  </si>
  <si>
    <r>
      <rPr>
        <b/>
        <sz val="10"/>
        <color rgb="FFFFFFFF"/>
        <rFont val="Yu Gothic"/>
        <family val="3"/>
        <charset val="128"/>
      </rPr>
      <t>ID</t>
    </r>
    <r>
      <rPr>
        <b/>
        <sz val="10"/>
        <color rgb="FFFFFFFF"/>
        <rFont val="Noto Sans CJK SC"/>
        <family val="2"/>
      </rPr>
      <t>課金
一部に絞る</t>
    </r>
  </si>
  <si>
    <t>初期費用（導入費）</t>
  </si>
  <si>
    <t>ライセンス費（期間合計）</t>
  </si>
  <si>
    <t>従量利用料（期間合計）</t>
  </si>
  <si>
    <t>既存システムとの連携（API）開発費</t>
  </si>
  <si>
    <t>帳票・入力画面のカスタマイズ費</t>
  </si>
  <si>
    <t>データ量・保存容量の超過分</t>
  </si>
  <si>
    <t>オプション・プラグイン料金</t>
  </si>
  <si>
    <t>導入支援・教育・マニュアル整備</t>
  </si>
  <si>
    <t>保守・サポート（年額×期間）</t>
  </si>
  <si>
    <t>紙・二重運用にかかるコスト（期間合計）</t>
  </si>
  <si>
    <t>合計TCO（期間合計）</t>
  </si>
  <si>
    <t>実際に使える人数（名）</t>
  </si>
  <si>
    <r>
      <rPr>
        <b/>
        <sz val="10"/>
        <rFont val="Yu Gothic"/>
        <family val="3"/>
        <charset val="128"/>
      </rPr>
      <t>1</t>
    </r>
    <r>
      <rPr>
        <b/>
        <sz val="10"/>
        <rFont val="Noto Sans CJK SC"/>
        <family val="2"/>
      </rPr>
      <t>人あたり</t>
    </r>
    <r>
      <rPr>
        <b/>
        <sz val="10"/>
        <rFont val="Yu Gothic"/>
        <family val="3"/>
        <charset val="128"/>
      </rPr>
      <t>TCO</t>
    </r>
    <r>
      <rPr>
        <b/>
        <sz val="10"/>
        <rFont val="Noto Sans CJK SC"/>
        <family val="2"/>
      </rPr>
      <t>（期間合計）</t>
    </r>
  </si>
  <si>
    <t>判定（自動）</t>
  </si>
  <si>
    <t>結果</t>
  </si>
  <si>
    <t>補足</t>
  </si>
  <si>
    <t>合計TCOが最も低い案</t>
  </si>
  <si>
    <t>総額だけを見た場合の最安案です。</t>
  </si>
  <si>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人あたり</t>
    </r>
    <r>
      <rPr>
        <sz val="10"/>
        <rFont val="Yu Gothic"/>
        <family val="3"/>
        <charset val="128"/>
      </rPr>
      <t>TCO</t>
    </r>
    <r>
      <rPr>
        <sz val="10"/>
        <rFont val="Noto Sans CJK SC"/>
        <family val="2"/>
      </rPr>
      <t>が最も低い案</t>
    </r>
  </si>
  <si>
    <t>投資効率で見た場合の最良案です。総額の最安案と一致しないことがあります。</t>
  </si>
  <si>
    <r>
      <rPr>
        <sz val="10"/>
        <rFont val="Yu Gothic"/>
        <family val="3"/>
        <charset val="128"/>
      </rPr>
      <t>ID</t>
    </r>
    <r>
      <rPr>
        <sz val="10"/>
        <rFont val="Noto Sans CJK SC"/>
        <family val="2"/>
      </rPr>
      <t>課金で人数を絞ったときの</t>
    </r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人あたりコスト増</t>
    </r>
  </si>
  <si>
    <t>連携開発費やカスタマイズ費は人数を絞っても減らないため、絞るほど投資効率は悪化します。</t>
  </si>
  <si>
    <t>※ 初期費用・連携開発費・カスタマイズ費などの入力値は、構造を示すための初期値です。自社の見積金額に置き換えてください。</t>
  </si>
  <si>
    <t>③ 想定外費用チェックリスト</t>
  </si>
  <si>
    <t>当社調査では87.0%が導入後に「想定していなかった費用」を経験していました。契約前に、この一覧で抜けがないか点検してください。</t>
  </si>
  <si>
    <t>見積に載りやすいか</t>
  </si>
  <si>
    <t>調査での発生率</t>
  </si>
  <si>
    <t>自社での想定額（入力）</t>
  </si>
  <si>
    <t>確認済み</t>
  </si>
  <si>
    <t>ベンダーへの確認事項</t>
  </si>
  <si>
    <t>○ 載る</t>
  </si>
  <si>
    <t>未確認</t>
  </si>
  <si>
    <t>初期費用に含まれる作業範囲はどこまでか</t>
  </si>
  <si>
    <t>月額・年額のライセンス費</t>
  </si>
  <si>
    <t>最低契約期間と、途中解約時の扱いは</t>
  </si>
  <si>
    <t>既存システムとの連携（API・データ連携）開発費</t>
  </si>
  <si>
    <r>
      <rPr>
        <sz val="10"/>
        <rFont val="Yu Gothic"/>
        <family val="3"/>
        <charset val="128"/>
      </rPr>
      <t xml:space="preserve">× </t>
    </r>
    <r>
      <rPr>
        <sz val="10"/>
        <rFont val="Noto Sans CJK SC"/>
        <family val="2"/>
      </rPr>
      <t>載りにくい</t>
    </r>
  </si>
  <si>
    <t>標準機能で連携できるか。開発が必要なら誰がいくらで行うか</t>
  </si>
  <si>
    <t>自社の帳票をそのまま出せるか。追加費用の目安は</t>
  </si>
  <si>
    <t>利用人数の増加に伴う追加ライセンス費</t>
  </si>
  <si>
    <t>△ 単価のみ</t>
  </si>
  <si>
    <t>年度途中の増員はどう課金されるか。減員時の返金は</t>
  </si>
  <si>
    <t>標準の容量はいくらか。超過時の単価は</t>
  </si>
  <si>
    <t>△ 一覧のみ</t>
  </si>
  <si>
    <t>必要な機能が標準に含まれるか、オプションか</t>
  </si>
  <si>
    <t>初期研修は無償か。マニュアルは提供されるか</t>
  </si>
  <si>
    <t>保守・サポートの年額費用</t>
  </si>
  <si>
    <t>サポート範囲と応答時間。無償の範囲はどこまでか</t>
  </si>
  <si>
    <t>社外（取引先）アカウントの費用</t>
  </si>
  <si>
    <t>社外の相手を含めると費用はどうなるか</t>
  </si>
  <si>
    <t>合計（自社での想定額）</t>
  </si>
  <si>
    <t>合計額を「TCO比較」シートの該当行に反映してください。</t>
  </si>
  <si>
    <t>※「調査での発生率」は、当社調査（業務・管理系部門221名／業務システム利用者n=154）で「想定していなかった費用が発生した」と回答された割合です。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</si>
</sst>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&quot;円&quot;;\(#,##0\);\-"/>
    <numFmt numFmtId="178" formatCode="0.0%"/>
  </numFmts>
  <fonts count="27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8"/>
      <color rgb="FF1F4E79"/>
      <name val="Yu Gothic"/>
      <family val="3"/>
      <charset val="128"/>
    </font>
    <font>
      <b/>
      <sz val="18"/>
      <color rgb="FF1F4E79"/>
      <name val="Noto Sans CJK SC"/>
      <family val="2"/>
    </font>
    <font>
      <sz val="10"/>
      <color rgb="FF666666"/>
      <name val="Noto Sans CJK SC"/>
      <family val="2"/>
      <charset val="1"/>
    </font>
    <font>
      <b/>
      <sz val="12"/>
      <color rgb="FF1F4E79"/>
      <name val="Noto Sans CJK SC"/>
      <family val="2"/>
      <charset val="1"/>
    </font>
    <font>
      <b/>
      <sz val="10"/>
      <color rgb="FFFFFFFF"/>
      <name val="Noto Sans CJK SC"/>
      <family val="2"/>
      <charset val="1"/>
    </font>
    <font>
      <sz val="10"/>
      <color rgb="FF0000FF"/>
      <name val="Noto Sans CJK SC"/>
      <family val="2"/>
      <charset val="1"/>
    </font>
    <font>
      <sz val="10"/>
      <name val="Noto Sans CJK SC"/>
      <family val="2"/>
      <charset val="1"/>
    </font>
    <font>
      <sz val="10"/>
      <color rgb="FF008000"/>
      <name val="Noto Sans CJK SC"/>
      <family val="2"/>
      <charset val="1"/>
    </font>
    <font>
      <b/>
      <sz val="10"/>
      <name val="Noto Sans CJK SC"/>
      <family val="2"/>
      <charset val="1"/>
    </font>
    <font>
      <b/>
      <sz val="10"/>
      <name val="Yu Gothic"/>
      <family val="3"/>
      <charset val="128"/>
    </font>
    <font>
      <b/>
      <sz val="10"/>
      <name val="Noto Sans CJK SC"/>
      <family val="2"/>
    </font>
    <font>
      <sz val="9"/>
      <color rgb="FF666666"/>
      <name val="Noto Sans CJK SC"/>
      <family val="2"/>
      <charset val="1"/>
    </font>
    <font>
      <b/>
      <sz val="18"/>
      <color rgb="FF1F4E79"/>
      <name val="Noto Sans CJK SC"/>
      <family val="2"/>
      <charset val="1"/>
    </font>
    <font>
      <sz val="10"/>
      <color rgb="FF0000FF"/>
      <name val="Yu Gothic"/>
      <family val="3"/>
      <charset val="128"/>
    </font>
    <font>
      <sz val="10"/>
      <name val="Yu Gothic"/>
      <family val="3"/>
      <charset val="128"/>
    </font>
    <font>
      <sz val="10"/>
      <name val="Noto Sans CJK SC"/>
      <family val="2"/>
    </font>
    <font>
      <b/>
      <sz val="11"/>
      <color rgb="FF1F4E79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FFFFFF"/>
      <name val="Noto Sans CJK SC"/>
      <family val="2"/>
    </font>
    <font>
      <sz val="10"/>
      <color rgb="FF008000"/>
      <name val="Yu Gothic"/>
      <family val="3"/>
      <charset val="128"/>
    </font>
    <font>
      <sz val="9"/>
      <color rgb="FF666666"/>
      <name val="Yu Gothic"/>
      <family val="3"/>
      <charset val="128"/>
    </font>
    <font>
      <sz val="9"/>
      <color rgb="FF666666"/>
      <name val="Noto Sans CJK SC"/>
      <family val="2"/>
    </font>
    <font>
      <b/>
      <sz val="11"/>
      <color rgb="FFFFFFFF"/>
      <name val="Noto Sans CJK SC"/>
      <family val="2"/>
      <charset val="1"/>
    </font>
    <font>
      <sz val="9"/>
      <name val="Noto Sans CJK SC"/>
      <family val="2"/>
      <charset val="1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7E0"/>
        <bgColor rgb="FFFDF3D0"/>
      </patternFill>
    </fill>
    <fill>
      <patternFill patternType="solid">
        <fgColor rgb="FFF2F2F2"/>
        <bgColor rgb="FFEAF1F8"/>
      </patternFill>
    </fill>
    <fill>
      <patternFill patternType="solid">
        <fgColor rgb="FFEAF1F8"/>
        <bgColor rgb="FFF2F2F2"/>
      </patternFill>
    </fill>
    <fill>
      <patternFill patternType="solid">
        <fgColor rgb="FFFDF3D0"/>
        <bgColor rgb="FFFFF7E0"/>
      </patternFill>
    </fill>
  </fills>
  <borders count="3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0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vertical="top" wrapText="1"/>
    </xf>
    <xf numFmtId="3" fontId="15" fillId="3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vertical="top" wrapText="1"/>
    </xf>
    <xf numFmtId="0" fontId="16" fillId="5" borderId="1" xfId="0" applyFont="1" applyFill="1" applyBorder="1" applyAlignment="1">
      <alignment vertical="top" wrapText="1"/>
    </xf>
    <xf numFmtId="176" fontId="15" fillId="3" borderId="1" xfId="0" applyNumberFormat="1" applyFont="1" applyFill="1" applyBorder="1" applyAlignment="1">
      <alignment horizontal="right"/>
    </xf>
    <xf numFmtId="176" fontId="16" fillId="4" borderId="1" xfId="0" applyNumberFormat="1" applyFont="1" applyFill="1" applyBorder="1" applyAlignment="1">
      <alignment horizontal="right"/>
    </xf>
    <xf numFmtId="177" fontId="18" fillId="4" borderId="1" xfId="0" applyNumberFormat="1" applyFont="1" applyFill="1" applyBorder="1" applyAlignment="1">
      <alignment horizontal="right"/>
    </xf>
    <xf numFmtId="0" fontId="19" fillId="2" borderId="1" xfId="0" applyFont="1" applyFill="1" applyBorder="1" applyAlignment="1">
      <alignment horizontal="center" vertical="center" wrapText="1"/>
    </xf>
    <xf numFmtId="177" fontId="21" fillId="4" borderId="1" xfId="0" applyNumberFormat="1" applyFont="1" applyFill="1" applyBorder="1" applyAlignment="1">
      <alignment horizontal="right"/>
    </xf>
    <xf numFmtId="177" fontId="16" fillId="4" borderId="1" xfId="0" applyNumberFormat="1" applyFont="1" applyFill="1" applyBorder="1" applyAlignment="1">
      <alignment horizontal="right"/>
    </xf>
    <xf numFmtId="177" fontId="11" fillId="4" borderId="1" xfId="0" applyNumberFormat="1" applyFont="1" applyFill="1" applyBorder="1" applyAlignment="1">
      <alignment horizontal="right"/>
    </xf>
    <xf numFmtId="0" fontId="16" fillId="4" borderId="1" xfId="0" applyFont="1" applyFill="1" applyBorder="1" applyAlignment="1">
      <alignment horizontal="center" vertical="center" wrapText="1"/>
    </xf>
    <xf numFmtId="177" fontId="15" fillId="3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center" vertical="center" wrapText="1"/>
    </xf>
    <xf numFmtId="177" fontId="18" fillId="6" borderId="2" xfId="0" applyNumberFormat="1" applyFont="1" applyFill="1" applyBorder="1" applyAlignment="1">
      <alignment horizontal="right"/>
    </xf>
    <xf numFmtId="3" fontId="16" fillId="4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vertical="top" wrapText="1"/>
    </xf>
    <xf numFmtId="177" fontId="11" fillId="6" borderId="1" xfId="0" applyNumberFormat="1" applyFont="1" applyFill="1" applyBorder="1" applyAlignment="1">
      <alignment horizontal="right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0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DF3D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AA5B1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showGridLines="0" zoomScaleNormal="100" workbookViewId="0"/>
  </sheetViews>
  <sheetFormatPr defaultColWidth="8.6640625" defaultRowHeight="14.4"/>
  <cols>
    <col min="1" max="1" width="3" customWidth="1"/>
    <col min="2" max="2" width="24" customWidth="1"/>
    <col min="3" max="4" width="30" customWidth="1"/>
    <col min="5" max="5" width="20" customWidth="1"/>
    <col min="6" max="6" width="14" customWidth="1"/>
  </cols>
  <sheetData>
    <row r="2" spans="2:4" ht="27" customHeight="1">
      <c r="B2" s="6" t="s">
        <v>0</v>
      </c>
    </row>
    <row r="3" spans="2:4" ht="15" customHeight="1">
      <c r="B3" s="7" t="s">
        <v>1</v>
      </c>
    </row>
    <row r="5" spans="2:4" ht="15" customHeight="1">
      <c r="B5" s="8" t="s">
        <v>2</v>
      </c>
    </row>
    <row r="6" spans="2:4" ht="15" customHeight="1">
      <c r="B6" s="9" t="s">
        <v>3</v>
      </c>
      <c r="C6" s="5" t="s">
        <v>4</v>
      </c>
      <c r="D6" s="5"/>
    </row>
    <row r="7" spans="2:4" ht="15" customHeight="1">
      <c r="B7" s="10" t="s">
        <v>5</v>
      </c>
      <c r="C7" s="4" t="s">
        <v>6</v>
      </c>
      <c r="D7" s="4"/>
    </row>
    <row r="8" spans="2:4" ht="15" customHeight="1">
      <c r="B8" s="11" t="s">
        <v>7</v>
      </c>
      <c r="C8" s="4" t="s">
        <v>8</v>
      </c>
      <c r="D8" s="4"/>
    </row>
    <row r="9" spans="2:4" ht="15" customHeight="1">
      <c r="B9" s="12" t="s">
        <v>9</v>
      </c>
      <c r="C9" s="4" t="s">
        <v>10</v>
      </c>
      <c r="D9" s="4"/>
    </row>
    <row r="11" spans="2:4" ht="15" customHeight="1">
      <c r="B11" s="8" t="s">
        <v>11</v>
      </c>
    </row>
    <row r="12" spans="2:4" ht="15" customHeight="1">
      <c r="B12" s="9" t="s">
        <v>12</v>
      </c>
      <c r="C12" s="5" t="s">
        <v>13</v>
      </c>
      <c r="D12" s="5"/>
    </row>
    <row r="13" spans="2:4" ht="15" customHeight="1">
      <c r="B13" s="13" t="s">
        <v>14</v>
      </c>
      <c r="C13" s="4" t="s">
        <v>15</v>
      </c>
      <c r="D13" s="4"/>
    </row>
    <row r="14" spans="2:4" ht="29.25" customHeight="1">
      <c r="B14" s="14" t="s">
        <v>16</v>
      </c>
      <c r="C14" s="4" t="s">
        <v>17</v>
      </c>
      <c r="D14" s="4"/>
    </row>
    <row r="15" spans="2:4" ht="29.25" customHeight="1">
      <c r="B15" s="13" t="s">
        <v>18</v>
      </c>
      <c r="C15" s="4" t="s">
        <v>19</v>
      </c>
      <c r="D15" s="4"/>
    </row>
    <row r="17" spans="2:5" ht="18.75" customHeight="1">
      <c r="B17" s="8" t="s">
        <v>20</v>
      </c>
    </row>
    <row r="18" spans="2:5" ht="30" customHeight="1">
      <c r="B18" s="4" t="s">
        <v>21</v>
      </c>
      <c r="C18" s="4"/>
      <c r="D18" s="4"/>
      <c r="E18" s="4"/>
    </row>
    <row r="19" spans="2:5" ht="30" customHeight="1">
      <c r="B19" s="4" t="s">
        <v>22</v>
      </c>
      <c r="C19" s="4"/>
      <c r="D19" s="4"/>
      <c r="E19" s="4"/>
    </row>
    <row r="20" spans="2:5" ht="30" customHeight="1">
      <c r="B20" s="4" t="s">
        <v>23</v>
      </c>
      <c r="C20" s="4"/>
      <c r="D20" s="4"/>
      <c r="E20" s="4"/>
    </row>
    <row r="21" spans="2:5" ht="30" customHeight="1">
      <c r="B21" s="4" t="s">
        <v>24</v>
      </c>
      <c r="C21" s="4"/>
      <c r="D21" s="4"/>
      <c r="E21" s="4"/>
    </row>
    <row r="23" spans="2:5" ht="15" customHeight="1">
      <c r="B23" s="15" t="s">
        <v>25</v>
      </c>
    </row>
  </sheetData>
  <mergeCells count="12">
    <mergeCell ref="B20:E20"/>
    <mergeCell ref="B21:E21"/>
    <mergeCell ref="C13:D13"/>
    <mergeCell ref="C14:D14"/>
    <mergeCell ref="C15:D15"/>
    <mergeCell ref="B18:E18"/>
    <mergeCell ref="B19:E19"/>
    <mergeCell ref="C6:D6"/>
    <mergeCell ref="C7:D7"/>
    <mergeCell ref="C8:D8"/>
    <mergeCell ref="C9:D9"/>
    <mergeCell ref="C12:D12"/>
  </mergeCells>
  <phoneticPr fontId="26"/>
  <pageMargins left="0.4" right="0.4" top="0.5" bottom="0.5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31"/>
  <sheetViews>
    <sheetView showGridLines="0" topLeftCell="A10" zoomScaleNormal="100" workbookViewId="0"/>
  </sheetViews>
  <sheetFormatPr defaultColWidth="8.6640625" defaultRowHeight="14.4"/>
  <cols>
    <col min="1" max="1" width="3" customWidth="1"/>
    <col min="2" max="2" width="34" customWidth="1"/>
    <col min="3" max="3" width="16" customWidth="1"/>
    <col min="4" max="7" width="18" customWidth="1"/>
  </cols>
  <sheetData>
    <row r="2" spans="2:4" ht="21.75" customHeight="1">
      <c r="B2" s="16" t="s">
        <v>26</v>
      </c>
    </row>
    <row r="3" spans="2:4" ht="15" customHeight="1">
      <c r="B3" s="7" t="s">
        <v>27</v>
      </c>
    </row>
    <row r="5" spans="2:4" ht="15" customHeight="1">
      <c r="B5" s="9" t="s">
        <v>28</v>
      </c>
      <c r="C5" s="9" t="s">
        <v>29</v>
      </c>
      <c r="D5" s="9" t="s">
        <v>30</v>
      </c>
    </row>
    <row r="6" spans="2:4" ht="26.25" customHeight="1">
      <c r="B6" s="17" t="s">
        <v>31</v>
      </c>
      <c r="C6" s="18">
        <v>3000</v>
      </c>
      <c r="D6" s="19" t="s">
        <v>32</v>
      </c>
    </row>
    <row r="7" spans="2:4" ht="39" customHeight="1">
      <c r="B7" s="20" t="s">
        <v>33</v>
      </c>
      <c r="C7" s="21">
        <v>0.5</v>
      </c>
      <c r="D7" s="19" t="s">
        <v>34</v>
      </c>
    </row>
    <row r="8" spans="2:4" ht="24" customHeight="1">
      <c r="B8" s="17" t="s">
        <v>35</v>
      </c>
      <c r="C8" s="18">
        <v>3</v>
      </c>
      <c r="D8" s="19" t="s">
        <v>36</v>
      </c>
    </row>
    <row r="9" spans="2:4" ht="39" customHeight="1">
      <c r="B9" s="17" t="s">
        <v>37</v>
      </c>
      <c r="C9" s="21">
        <v>0.1</v>
      </c>
      <c r="D9" s="19" t="s">
        <v>38</v>
      </c>
    </row>
    <row r="10" spans="2:4" ht="26.25" customHeight="1">
      <c r="B10" s="17" t="s">
        <v>39</v>
      </c>
      <c r="C10" s="18">
        <v>3000</v>
      </c>
      <c r="D10" s="19" t="s">
        <v>40</v>
      </c>
    </row>
    <row r="12" spans="2:4" ht="15" customHeight="1">
      <c r="B12" s="9" t="s">
        <v>41</v>
      </c>
      <c r="C12" s="9" t="s">
        <v>29</v>
      </c>
      <c r="D12" s="9" t="s">
        <v>42</v>
      </c>
    </row>
    <row r="13" spans="2:4" ht="26.25" customHeight="1">
      <c r="B13" s="17" t="s">
        <v>43</v>
      </c>
      <c r="C13" s="22">
        <f>C6*C7</f>
        <v>1500</v>
      </c>
      <c r="D13" s="19" t="s">
        <v>44</v>
      </c>
    </row>
    <row r="14" spans="2:4" ht="26.25" customHeight="1">
      <c r="B14" s="17" t="s">
        <v>45</v>
      </c>
      <c r="C14" s="22">
        <f>C6*C8*C9</f>
        <v>900</v>
      </c>
      <c r="D14" s="19" t="s">
        <v>46</v>
      </c>
    </row>
    <row r="15" spans="2:4" ht="15" customHeight="1">
      <c r="B15" s="17" t="s">
        <v>47</v>
      </c>
      <c r="C15" s="22">
        <f>C13+C14</f>
        <v>2400</v>
      </c>
      <c r="D15" s="19" t="s">
        <v>48</v>
      </c>
    </row>
    <row r="16" spans="2:4" ht="26.25" customHeight="1">
      <c r="B16" s="17" t="s">
        <v>49</v>
      </c>
      <c r="C16" s="23">
        <f>ROUND(C15*C10,0)</f>
        <v>7200000</v>
      </c>
      <c r="D16" s="19" t="s">
        <v>50</v>
      </c>
    </row>
    <row r="19" spans="2:6" ht="18.75" customHeight="1">
      <c r="B19" s="8" t="s">
        <v>51</v>
      </c>
    </row>
    <row r="20" spans="2:6" ht="15" customHeight="1">
      <c r="B20" s="9" t="s">
        <v>52</v>
      </c>
      <c r="C20" s="24" t="s">
        <v>53</v>
      </c>
      <c r="D20" s="24" t="s">
        <v>54</v>
      </c>
      <c r="E20" s="9" t="s">
        <v>55</v>
      </c>
      <c r="F20" s="9" t="s">
        <v>56</v>
      </c>
    </row>
    <row r="21" spans="2:6" ht="15" customHeight="1">
      <c r="B21" s="17" t="s">
        <v>57</v>
      </c>
      <c r="C21" s="25">
        <f>TCO比較!D26</f>
        <v>21600000</v>
      </c>
      <c r="D21" s="26">
        <v>0</v>
      </c>
      <c r="E21" s="27">
        <f>D21-C21</f>
        <v>-21600000</v>
      </c>
      <c r="F21" s="28" t="s">
        <v>58</v>
      </c>
    </row>
    <row r="22" spans="2:6" ht="15" customHeight="1">
      <c r="B22" s="20" t="s">
        <v>59</v>
      </c>
      <c r="C22" s="25">
        <f>TCO比較!E26</f>
        <v>5900000</v>
      </c>
      <c r="D22" s="25">
        <f>$C$16*TCO比較!$C$8</f>
        <v>21600000</v>
      </c>
      <c r="E22" s="27">
        <f>D22-C22</f>
        <v>15700000</v>
      </c>
      <c r="F22" s="22">
        <f>IFERROR(ROUND(C22/($C$16/12),1),"")</f>
        <v>9.8000000000000007</v>
      </c>
    </row>
    <row r="23" spans="2:6" ht="15" customHeight="1">
      <c r="B23" s="20" t="s">
        <v>60</v>
      </c>
      <c r="C23" s="25">
        <f>TCO比較!F26</f>
        <v>20300000</v>
      </c>
      <c r="D23" s="25">
        <f>$C$16*TCO比較!$C$8</f>
        <v>21600000</v>
      </c>
      <c r="E23" s="27">
        <f>D23-C23</f>
        <v>1300000</v>
      </c>
      <c r="F23" s="22">
        <f>IFERROR(ROUND(C23/($C$16/12),1),"")</f>
        <v>33.799999999999997</v>
      </c>
    </row>
    <row r="24" spans="2:6" ht="15" customHeight="1">
      <c r="B24" s="17" t="s">
        <v>61</v>
      </c>
      <c r="C24" s="25">
        <f>TCO比較!G26</f>
        <v>2580000</v>
      </c>
      <c r="D24" s="25">
        <f>$C$16*TCO比較!$C$8</f>
        <v>21600000</v>
      </c>
      <c r="E24" s="27">
        <f>D24-C24</f>
        <v>19020000</v>
      </c>
      <c r="F24" s="22">
        <f>IFERROR(ROUND(C24/($C$16/12),1),"")</f>
        <v>4.3</v>
      </c>
    </row>
    <row r="26" spans="2:6" ht="15" customHeight="1">
      <c r="B26" s="15" t="s">
        <v>62</v>
      </c>
    </row>
    <row r="28" spans="2:6" ht="15" customHeight="1">
      <c r="B28" s="8" t="s">
        <v>63</v>
      </c>
    </row>
    <row r="29" spans="2:6" ht="15" customHeight="1">
      <c r="B29" s="4" t="s">
        <v>64</v>
      </c>
      <c r="C29" s="4"/>
      <c r="D29" s="4"/>
      <c r="E29" s="4"/>
      <c r="F29" s="4"/>
    </row>
    <row r="30" spans="2:6" ht="15" customHeight="1">
      <c r="B30" s="4" t="s">
        <v>65</v>
      </c>
      <c r="C30" s="4"/>
      <c r="D30" s="4"/>
      <c r="E30" s="4"/>
      <c r="F30" s="4"/>
    </row>
    <row r="31" spans="2:6" ht="15" customHeight="1">
      <c r="B31" s="4" t="s">
        <v>66</v>
      </c>
      <c r="C31" s="4"/>
      <c r="D31" s="4"/>
      <c r="E31" s="4"/>
      <c r="F31" s="4"/>
    </row>
  </sheetData>
  <mergeCells count="3">
    <mergeCell ref="B29:F29"/>
    <mergeCell ref="B30:F30"/>
    <mergeCell ref="B31:F31"/>
  </mergeCells>
  <phoneticPr fontId="26"/>
  <pageMargins left="0.4" right="0.4" top="0.5" bottom="0.5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36"/>
  <sheetViews>
    <sheetView showGridLines="0" tabSelected="1" zoomScaleNormal="100" workbookViewId="0"/>
  </sheetViews>
  <sheetFormatPr defaultColWidth="8.6640625" defaultRowHeight="14.4"/>
  <cols>
    <col min="1" max="1" width="3" customWidth="1"/>
    <col min="2" max="2" width="38" customWidth="1"/>
    <col min="3" max="7" width="18" customWidth="1"/>
  </cols>
  <sheetData>
    <row r="2" spans="2:7" ht="27" customHeight="1">
      <c r="B2" s="6" t="s">
        <v>67</v>
      </c>
    </row>
    <row r="3" spans="2:7" ht="15" customHeight="1">
      <c r="B3" s="7" t="s">
        <v>68</v>
      </c>
    </row>
    <row r="5" spans="2:7" ht="15" customHeight="1">
      <c r="B5" s="9" t="s">
        <v>28</v>
      </c>
      <c r="C5" s="9" t="s">
        <v>29</v>
      </c>
      <c r="D5" s="5" t="s">
        <v>30</v>
      </c>
      <c r="E5" s="5"/>
      <c r="F5" s="5"/>
      <c r="G5" s="5"/>
    </row>
    <row r="6" spans="2:7" ht="15" customHeight="1">
      <c r="B6" s="17" t="s">
        <v>69</v>
      </c>
      <c r="C6" s="18">
        <v>100</v>
      </c>
      <c r="D6" s="3" t="s">
        <v>70</v>
      </c>
      <c r="E6" s="3"/>
      <c r="F6" s="3"/>
      <c r="G6" s="3"/>
    </row>
    <row r="7" spans="2:7" ht="15" customHeight="1">
      <c r="B7" s="17" t="s">
        <v>71</v>
      </c>
      <c r="C7" s="18">
        <v>20</v>
      </c>
      <c r="D7" s="3" t="s">
        <v>72</v>
      </c>
      <c r="E7" s="3"/>
      <c r="F7" s="3"/>
      <c r="G7" s="3"/>
    </row>
    <row r="8" spans="2:7" ht="15" customHeight="1">
      <c r="B8" s="17" t="s">
        <v>73</v>
      </c>
      <c r="C8" s="18">
        <v>3</v>
      </c>
      <c r="D8" s="2" t="s">
        <v>74</v>
      </c>
      <c r="E8" s="2"/>
      <c r="F8" s="2"/>
      <c r="G8" s="2"/>
    </row>
    <row r="9" spans="2:7" ht="15" customHeight="1">
      <c r="B9" s="20" t="s">
        <v>75</v>
      </c>
      <c r="C9" s="18">
        <v>1000</v>
      </c>
      <c r="D9" s="3" t="s">
        <v>76</v>
      </c>
      <c r="E9" s="3"/>
      <c r="F9" s="3"/>
      <c r="G9" s="3"/>
    </row>
    <row r="10" spans="2:7" ht="15" customHeight="1">
      <c r="B10" s="17" t="s">
        <v>77</v>
      </c>
      <c r="C10" s="18">
        <v>30000</v>
      </c>
      <c r="D10" s="3" t="s">
        <v>78</v>
      </c>
      <c r="E10" s="3"/>
      <c r="F10" s="3"/>
      <c r="G10" s="3"/>
    </row>
    <row r="11" spans="2:7" ht="15" customHeight="1">
      <c r="B11" s="17" t="s">
        <v>79</v>
      </c>
      <c r="C11" s="18">
        <v>0</v>
      </c>
      <c r="D11" s="3" t="s">
        <v>80</v>
      </c>
      <c r="E11" s="3"/>
      <c r="F11" s="3"/>
      <c r="G11" s="3"/>
    </row>
    <row r="12" spans="2:7" ht="15" customHeight="1">
      <c r="B12" s="17" t="s">
        <v>81</v>
      </c>
      <c r="C12" s="18">
        <v>0</v>
      </c>
      <c r="D12" s="3" t="s">
        <v>82</v>
      </c>
      <c r="E12" s="3"/>
      <c r="F12" s="3"/>
      <c r="G12" s="3"/>
    </row>
    <row r="15" spans="2:7" ht="33.75" customHeight="1">
      <c r="B15" s="9" t="s">
        <v>83</v>
      </c>
      <c r="D15" s="9" t="s">
        <v>84</v>
      </c>
      <c r="E15" s="24" t="s">
        <v>85</v>
      </c>
      <c r="F15" s="24" t="s">
        <v>86</v>
      </c>
      <c r="G15" s="9" t="s">
        <v>61</v>
      </c>
    </row>
    <row r="16" spans="2:7" ht="15" customHeight="1">
      <c r="B16" s="17" t="s">
        <v>87</v>
      </c>
      <c r="D16" s="29">
        <v>0</v>
      </c>
      <c r="E16" s="29">
        <v>300000</v>
      </c>
      <c r="F16" s="29">
        <v>300000</v>
      </c>
      <c r="G16" s="29">
        <v>300000</v>
      </c>
    </row>
    <row r="17" spans="2:7" ht="15" customHeight="1">
      <c r="B17" s="17" t="s">
        <v>88</v>
      </c>
      <c r="D17" s="26">
        <v>0</v>
      </c>
      <c r="E17" s="26">
        <f>$C$6*$C$9*12*$C$8</f>
        <v>3600000</v>
      </c>
      <c r="F17" s="26">
        <f>$C$7*$C$9*12*$C$8</f>
        <v>720000</v>
      </c>
      <c r="G17" s="26">
        <f>$C$10*12*$C$8</f>
        <v>1080000</v>
      </c>
    </row>
    <row r="18" spans="2:7" ht="15" customHeight="1">
      <c r="B18" s="17" t="s">
        <v>89</v>
      </c>
      <c r="D18" s="26">
        <v>0</v>
      </c>
      <c r="E18" s="26">
        <v>0</v>
      </c>
      <c r="F18" s="26">
        <v>0</v>
      </c>
      <c r="G18" s="26">
        <f>$C$11*$C$12*12*$C$8</f>
        <v>0</v>
      </c>
    </row>
    <row r="19" spans="2:7" ht="15" customHeight="1">
      <c r="B19" s="17" t="s">
        <v>90</v>
      </c>
      <c r="D19" s="29">
        <v>0</v>
      </c>
      <c r="E19" s="29">
        <v>1000000</v>
      </c>
      <c r="F19" s="29">
        <v>1000000</v>
      </c>
      <c r="G19" s="29">
        <v>1000000</v>
      </c>
    </row>
    <row r="20" spans="2:7" ht="15" customHeight="1">
      <c r="B20" s="17" t="s">
        <v>91</v>
      </c>
      <c r="D20" s="29">
        <v>0</v>
      </c>
      <c r="E20" s="29">
        <v>800000</v>
      </c>
      <c r="F20" s="29">
        <v>800000</v>
      </c>
      <c r="G20" s="29">
        <v>0</v>
      </c>
    </row>
    <row r="21" spans="2:7" ht="15" customHeight="1">
      <c r="B21" s="17" t="s">
        <v>92</v>
      </c>
      <c r="D21" s="29">
        <v>0</v>
      </c>
      <c r="E21" s="29">
        <v>0</v>
      </c>
      <c r="F21" s="29">
        <v>0</v>
      </c>
      <c r="G21" s="29">
        <v>0</v>
      </c>
    </row>
    <row r="22" spans="2:7" ht="15" customHeight="1">
      <c r="B22" s="17" t="s">
        <v>93</v>
      </c>
      <c r="D22" s="29">
        <v>0</v>
      </c>
      <c r="E22" s="29">
        <v>0</v>
      </c>
      <c r="F22" s="29">
        <v>0</v>
      </c>
      <c r="G22" s="29">
        <v>0</v>
      </c>
    </row>
    <row r="23" spans="2:7" ht="15" customHeight="1">
      <c r="B23" s="17" t="s">
        <v>94</v>
      </c>
      <c r="D23" s="29">
        <v>0</v>
      </c>
      <c r="E23" s="29">
        <v>200000</v>
      </c>
      <c r="F23" s="29">
        <v>200000</v>
      </c>
      <c r="G23" s="29">
        <v>200000</v>
      </c>
    </row>
    <row r="24" spans="2:7" ht="15" customHeight="1">
      <c r="B24" s="17" t="s">
        <v>95</v>
      </c>
      <c r="D24" s="29">
        <v>0</v>
      </c>
      <c r="E24" s="29">
        <v>0</v>
      </c>
      <c r="F24" s="29">
        <v>0</v>
      </c>
      <c r="G24" s="29">
        <v>0</v>
      </c>
    </row>
    <row r="25" spans="2:7" ht="15" customHeight="1">
      <c r="B25" s="17" t="s">
        <v>96</v>
      </c>
      <c r="D25" s="25">
        <f>費用対効果!$C$16*$C$8</f>
        <v>21600000</v>
      </c>
      <c r="E25" s="26">
        <v>0</v>
      </c>
      <c r="F25" s="26">
        <f>ROUND(D25*(1-$C$7/$C$6),0)</f>
        <v>17280000</v>
      </c>
      <c r="G25" s="26">
        <v>0</v>
      </c>
    </row>
    <row r="26" spans="2:7" ht="16.5" customHeight="1">
      <c r="B26" s="30" t="s">
        <v>97</v>
      </c>
      <c r="D26" s="31">
        <f>SUM(D16:D25)</f>
        <v>21600000</v>
      </c>
      <c r="E26" s="31">
        <f>SUM(E16:E25)</f>
        <v>5900000</v>
      </c>
      <c r="F26" s="31">
        <f>SUM(F16:F25)</f>
        <v>20300000</v>
      </c>
      <c r="G26" s="31">
        <f>SUM(G16:G25)</f>
        <v>2580000</v>
      </c>
    </row>
    <row r="27" spans="2:7" ht="15" customHeight="1">
      <c r="B27" s="17" t="s">
        <v>98</v>
      </c>
      <c r="D27" s="32">
        <f>$C$6</f>
        <v>100</v>
      </c>
      <c r="E27" s="32">
        <f>$C$6</f>
        <v>100</v>
      </c>
      <c r="F27" s="32">
        <f>$C$7</f>
        <v>20</v>
      </c>
      <c r="G27" s="32">
        <f>$C$6</f>
        <v>100</v>
      </c>
    </row>
    <row r="28" spans="2:7" ht="15" customHeight="1">
      <c r="B28" s="33" t="s">
        <v>99</v>
      </c>
      <c r="D28" s="34">
        <f>IFERROR(ROUND(D26/D27,0),"")</f>
        <v>216000</v>
      </c>
      <c r="E28" s="34">
        <f>IFERROR(ROUND(E26/E27,0),"")</f>
        <v>59000</v>
      </c>
      <c r="F28" s="34">
        <f>IFERROR(ROUND(F26/F27,0),"")</f>
        <v>1015000</v>
      </c>
      <c r="G28" s="34">
        <f>IFERROR(ROUND(G26/G27,0),"")</f>
        <v>25800</v>
      </c>
    </row>
    <row r="30" spans="2:7" ht="15" customHeight="1">
      <c r="B30" s="9" t="s">
        <v>100</v>
      </c>
      <c r="C30" s="5" t="s">
        <v>101</v>
      </c>
      <c r="D30" s="5"/>
      <c r="E30" s="5" t="s">
        <v>102</v>
      </c>
      <c r="F30" s="5"/>
      <c r="G30" s="5"/>
    </row>
    <row r="31" spans="2:7" ht="15" customHeight="1">
      <c r="B31" s="17" t="s">
        <v>103</v>
      </c>
      <c r="C31" s="1" t="str">
        <f>INDEX($D$15:$G$15,MATCH(MIN($D$26:$G$26),$D$26:$G$26,0))</f>
        <v>従量課金</v>
      </c>
      <c r="D31" s="1"/>
      <c r="E31" s="3" t="s">
        <v>104</v>
      </c>
      <c r="F31" s="3"/>
      <c r="G31" s="3"/>
    </row>
    <row r="32" spans="2:7" ht="26.25" customHeight="1">
      <c r="B32" s="20" t="s">
        <v>105</v>
      </c>
      <c r="C32" s="1" t="str">
        <f>INDEX($D$15:$G$15,MATCH(MIN($D$28:$G$28),$D$28:$G$28,0))</f>
        <v>従量課金</v>
      </c>
      <c r="D32" s="1"/>
      <c r="E32" s="3" t="s">
        <v>106</v>
      </c>
      <c r="F32" s="3"/>
      <c r="G32" s="3"/>
    </row>
    <row r="33" spans="2:7" ht="29.25" customHeight="1">
      <c r="B33" s="20" t="s">
        <v>107</v>
      </c>
      <c r="C33" s="1" t="str">
        <f>IFERROR(TEXT(F28/E28,"0.0")&amp;" 倍","")</f>
        <v>17.2 倍</v>
      </c>
      <c r="D33" s="1"/>
      <c r="E33" s="3" t="s">
        <v>108</v>
      </c>
      <c r="F33" s="3"/>
      <c r="G33" s="3"/>
    </row>
    <row r="35" spans="2:7" ht="15" customHeight="1">
      <c r="B35" s="15" t="s">
        <v>109</v>
      </c>
    </row>
    <row r="36" spans="2:7" ht="15" customHeight="1">
      <c r="B36" s="15" t="s">
        <v>25</v>
      </c>
    </row>
  </sheetData>
  <mergeCells count="16">
    <mergeCell ref="C31:D31"/>
    <mergeCell ref="E31:G31"/>
    <mergeCell ref="C32:D32"/>
    <mergeCell ref="E32:G32"/>
    <mergeCell ref="C33:D33"/>
    <mergeCell ref="E33:G33"/>
    <mergeCell ref="D10:G10"/>
    <mergeCell ref="D11:G11"/>
    <mergeCell ref="D12:G12"/>
    <mergeCell ref="C30:D30"/>
    <mergeCell ref="E30:G30"/>
    <mergeCell ref="D5:G5"/>
    <mergeCell ref="D6:G6"/>
    <mergeCell ref="D7:G7"/>
    <mergeCell ref="D8:G8"/>
    <mergeCell ref="D9:G9"/>
  </mergeCells>
  <phoneticPr fontId="26"/>
  <pageMargins left="0.4" right="0.4" top="0.5" bottom="0.5" header="0.511811023622047" footer="0.511811023622047"/>
  <pageSetup paperSize="9" fitToHeight="0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G19"/>
  <sheetViews>
    <sheetView showGridLines="0" zoomScaleNormal="100" workbookViewId="0"/>
  </sheetViews>
  <sheetFormatPr defaultColWidth="8.6640625" defaultRowHeight="14.4"/>
  <cols>
    <col min="1" max="1" width="3" customWidth="1"/>
    <col min="2" max="2" width="40" customWidth="1"/>
    <col min="3" max="3" width="18" customWidth="1"/>
    <col min="4" max="4" width="20" customWidth="1"/>
    <col min="5" max="5" width="18" customWidth="1"/>
    <col min="6" max="6" width="14" customWidth="1"/>
    <col min="7" max="7" width="30" customWidth="1"/>
  </cols>
  <sheetData>
    <row r="2" spans="2:7" ht="21.75" customHeight="1">
      <c r="B2" s="16" t="s">
        <v>110</v>
      </c>
    </row>
    <row r="3" spans="2:7" ht="15" customHeight="1">
      <c r="B3" s="7" t="s">
        <v>111</v>
      </c>
    </row>
    <row r="5" spans="2:7" ht="33.75" customHeight="1">
      <c r="B5" s="9" t="s">
        <v>83</v>
      </c>
      <c r="C5" s="9" t="s">
        <v>112</v>
      </c>
      <c r="D5" s="9" t="s">
        <v>113</v>
      </c>
      <c r="E5" s="9" t="s">
        <v>114</v>
      </c>
      <c r="F5" s="9" t="s">
        <v>115</v>
      </c>
      <c r="G5" s="9" t="s">
        <v>116</v>
      </c>
    </row>
    <row r="6" spans="2:7" ht="26.25" customHeight="1">
      <c r="B6" s="17" t="s">
        <v>87</v>
      </c>
      <c r="C6" s="36" t="s">
        <v>117</v>
      </c>
      <c r="D6" s="37"/>
      <c r="E6" s="29">
        <v>300000</v>
      </c>
      <c r="F6" s="10" t="s">
        <v>118</v>
      </c>
      <c r="G6" s="38" t="s">
        <v>119</v>
      </c>
    </row>
    <row r="7" spans="2:7" ht="15" customHeight="1">
      <c r="B7" s="17" t="s">
        <v>120</v>
      </c>
      <c r="C7" s="36" t="s">
        <v>117</v>
      </c>
      <c r="D7" s="37"/>
      <c r="E7" s="29">
        <v>0</v>
      </c>
      <c r="F7" s="10" t="s">
        <v>118</v>
      </c>
      <c r="G7" s="38" t="s">
        <v>121</v>
      </c>
    </row>
    <row r="8" spans="2:7" ht="29.25" customHeight="1">
      <c r="B8" s="17" t="s">
        <v>122</v>
      </c>
      <c r="C8" s="39" t="s">
        <v>123</v>
      </c>
      <c r="D8" s="37">
        <v>0.39</v>
      </c>
      <c r="E8" s="29">
        <v>1000000</v>
      </c>
      <c r="F8" s="10" t="s">
        <v>118</v>
      </c>
      <c r="G8" s="38" t="s">
        <v>124</v>
      </c>
    </row>
    <row r="9" spans="2:7" ht="26.25" customHeight="1">
      <c r="B9" s="17" t="s">
        <v>91</v>
      </c>
      <c r="C9" s="39" t="s">
        <v>123</v>
      </c>
      <c r="D9" s="37">
        <v>0.37</v>
      </c>
      <c r="E9" s="29">
        <v>800000</v>
      </c>
      <c r="F9" s="10" t="s">
        <v>118</v>
      </c>
      <c r="G9" s="38" t="s">
        <v>125</v>
      </c>
    </row>
    <row r="10" spans="2:7" ht="26.25" customHeight="1">
      <c r="B10" s="17" t="s">
        <v>126</v>
      </c>
      <c r="C10" s="36" t="s">
        <v>127</v>
      </c>
      <c r="D10" s="37">
        <v>0.29899999999999999</v>
      </c>
      <c r="E10" s="29">
        <v>0</v>
      </c>
      <c r="F10" s="10" t="s">
        <v>118</v>
      </c>
      <c r="G10" s="38" t="s">
        <v>128</v>
      </c>
    </row>
    <row r="11" spans="2:7" ht="26.25" customHeight="1">
      <c r="B11" s="17" t="s">
        <v>92</v>
      </c>
      <c r="C11" s="39" t="s">
        <v>123</v>
      </c>
      <c r="D11" s="37">
        <v>0.29199999999999998</v>
      </c>
      <c r="E11" s="29">
        <v>0</v>
      </c>
      <c r="F11" s="10" t="s">
        <v>118</v>
      </c>
      <c r="G11" s="38" t="s">
        <v>129</v>
      </c>
    </row>
    <row r="12" spans="2:7" ht="26.25" customHeight="1">
      <c r="B12" s="17" t="s">
        <v>93</v>
      </c>
      <c r="C12" s="36" t="s">
        <v>130</v>
      </c>
      <c r="D12" s="37">
        <v>0.20799999999999999</v>
      </c>
      <c r="E12" s="29">
        <v>0</v>
      </c>
      <c r="F12" s="10" t="s">
        <v>118</v>
      </c>
      <c r="G12" s="38" t="s">
        <v>131</v>
      </c>
    </row>
    <row r="13" spans="2:7" ht="26.25" customHeight="1">
      <c r="B13" s="17" t="s">
        <v>94</v>
      </c>
      <c r="C13" s="39" t="s">
        <v>123</v>
      </c>
      <c r="D13" s="37">
        <v>0.14899999999999999</v>
      </c>
      <c r="E13" s="29">
        <v>200000</v>
      </c>
      <c r="F13" s="10" t="s">
        <v>118</v>
      </c>
      <c r="G13" s="38" t="s">
        <v>132</v>
      </c>
    </row>
    <row r="14" spans="2:7" ht="26.25" customHeight="1">
      <c r="B14" s="17" t="s">
        <v>133</v>
      </c>
      <c r="C14" s="36" t="s">
        <v>117</v>
      </c>
      <c r="D14" s="37">
        <v>0.123</v>
      </c>
      <c r="E14" s="29">
        <v>0</v>
      </c>
      <c r="F14" s="10" t="s">
        <v>118</v>
      </c>
      <c r="G14" s="38" t="s">
        <v>134</v>
      </c>
    </row>
    <row r="15" spans="2:7" ht="26.25" customHeight="1">
      <c r="B15" s="17" t="s">
        <v>135</v>
      </c>
      <c r="C15" s="39" t="s">
        <v>123</v>
      </c>
      <c r="D15" s="37"/>
      <c r="E15" s="29">
        <v>0</v>
      </c>
      <c r="F15" s="10" t="s">
        <v>118</v>
      </c>
      <c r="G15" s="38" t="s">
        <v>136</v>
      </c>
    </row>
    <row r="16" spans="2:7" ht="26.25" customHeight="1">
      <c r="B16" s="30" t="s">
        <v>137</v>
      </c>
      <c r="C16" s="1">
        <f>COUNTIF(F6:F15,"確認済")</f>
        <v>0</v>
      </c>
      <c r="D16" s="1"/>
      <c r="E16" s="31">
        <f>SUM(E6:E15)</f>
        <v>2300000</v>
      </c>
      <c r="F16" s="35" t="str">
        <f>IF(COUNTIF(F6:F15,"確認済")=COUNTA(F6:F15),"OK","要確認")</f>
        <v>要確認</v>
      </c>
      <c r="G16" s="19" t="s">
        <v>138</v>
      </c>
    </row>
    <row r="18" spans="2:2" ht="15" customHeight="1">
      <c r="B18" s="15" t="s">
        <v>139</v>
      </c>
    </row>
    <row r="19" spans="2:2" ht="15" customHeight="1">
      <c r="B19" s="15" t="s">
        <v>25</v>
      </c>
    </row>
  </sheetData>
  <mergeCells count="1">
    <mergeCell ref="C16:D16"/>
  </mergeCells>
  <phoneticPr fontId="26"/>
  <dataValidations count="1">
    <dataValidation type="list" allowBlank="1" sqref="F6:F15" xr:uid="{00000000-0002-0000-0300-000000000000}">
      <formula1>"未確認,確認中,確認済"</formula1>
      <formula2>0</formula2>
    </dataValidation>
  </dataValidations>
  <pageMargins left="0.4" right="0.4" top="0.5" bottom="0.5" header="0.511811023622047" footer="0.511811023622047"/>
  <pageSetup paperSize="9" fitToHeight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使い方</vt:lpstr>
      <vt:lpstr>費用対効果</vt:lpstr>
      <vt:lpstr>TCO比較</vt:lpstr>
      <vt:lpstr>想定外費用チェック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2026-08-24T07:48:39Z</dcterms:created>
  <dcterms:modified xsi:type="dcterms:W3CDTF">2026-08-24T07:54:02Z</dcterms:modified>
</cp:coreProperties>
</file>